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<sst xmlns="http://schemas.openxmlformats.org/spreadsheetml/2006/main" count="167" uniqueCount="113">
  <si>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</si>
  <si>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</si>
  <si>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</si>
  <si>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</si>
  <si>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</si>
  <si>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</si>
  <si>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</si>
  <si>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</si>
  <si>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</si>
  <si>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</si>
  <si>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</si>
  <si>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</si>
  <si>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</si>
  <si>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</si>
  <si>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</si>
  <si>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</si>
  <si>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</si>
  <si>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</si>
  <si>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</si>
  <si>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</si>
  <si>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</si>
  <si>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</si>
  <si>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</si>
  <si>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</si>
  <si>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</si>
  <si>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</si>
  <si>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</si>
  <si>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</si>
  <si>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</si>
  <si>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</si>
  <si>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</si>
  <si>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</si>
  <si>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</si>
  <si>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</si>
  <si>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</si>
  <si>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</si>
  <si>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</si>
  <si>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</si>
  <si>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</si>
  <si>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</si>
  <si>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</si>
  <si>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</si>
  <si>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</si>
  <si>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</si>
  <si>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</si>
  <si>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</si>
  <si>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</si>
  <si>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</si>
  <si>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</si>
  <si>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</si>
  <si>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</si>
  <si>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</si>
  <si>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</si>
  <si>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</si>
  <si>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</si>
  <si>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</si>
  <si>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</si>
  <si>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</si>
  <si>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</si>
  <si>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</si>
  <si>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</si>
  <si>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</si>
  <si>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</si>
  <si>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</si>
  <si>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</si>
  <si>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</si>
  <si>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</si>
  <si>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</si>
  <si>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</si>
  <si>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</si>
  <si>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</si>
  <si>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</si>
  <si>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</si>
  <si>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</si>
  <si>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</si>
  <si>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</si>
  <si>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</si>
  <si>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</si>
  <si>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</si>
  <si>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</si>
  <si>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</si>
  <si>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</si>
  <si>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</si>
  <si>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</si>
  <si>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</si>
  <si>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</si>
  <si>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</si>
  <si>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</si>
  <si>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</si>
  <si>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</si>
  <si>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</si>
  <si>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</si>
  <si>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</si>
  <si>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</si>
  <si>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</si>
  <si>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</si>
  <si>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</si>
  <si>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</si>
  <si>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</si>
  <si>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</si>
  <si>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</si>
  <si>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</si>
  <si>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</si>
  <si>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</si>
  <si>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</si>
  <si>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</si>
  <si>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</si>
  <si>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</si>
  <si>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</si>
  <si>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</si>
  <si>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</si>
  <si>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</si>
  <si>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08.04.2019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</si>
</sst>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208652.8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52338.600000000006</c:v>
                </c:pt>
              </c:numCache>
            </c:numRef>
          </c:val>
          <c:shape val="box"/>
        </c:ser>
        <c:shape val="box"/>
        <c:axId val="58071036"/>
        <c:axId val="52877277"/>
      </c:bar3D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1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226393.80000000005</c:v>
                </c:pt>
              </c:numCache>
            </c:numRef>
          </c:val>
          <c:shape val="box"/>
        </c:ser>
        <c:shape val="box"/>
        <c:axId val="6133446"/>
        <c:axId val="55201015"/>
      </c:bar3D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97478.99999999997</c:v>
                </c:pt>
              </c:numCache>
            </c:numRef>
          </c:val>
          <c:shape val="box"/>
        </c:ser>
        <c:shape val="box"/>
        <c:axId val="27047088"/>
        <c:axId val="42097201"/>
      </c:bar3D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7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26954.8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6168.999999999998</c:v>
                </c:pt>
              </c:numCache>
            </c:numRef>
          </c:val>
          <c:shape val="box"/>
        </c:ser>
        <c:shape val="box"/>
        <c:axId val="43330490"/>
        <c:axId val="54430091"/>
      </c:bar3D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54626.8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9720.7</c:v>
                </c:pt>
              </c:numCache>
            </c:numRef>
          </c:val>
          <c:shape val="box"/>
        </c:ser>
        <c:shape val="box"/>
        <c:axId val="20108772"/>
        <c:axId val="46761221"/>
      </c:bar3D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61221"/>
        <c:crosses val="autoZero"/>
        <c:auto val="1"/>
        <c:lblOffset val="100"/>
        <c:tickLblSkip val="2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1067.3999999999999</c:v>
                </c:pt>
              </c:numCache>
            </c:numRef>
          </c:val>
          <c:shape val="box"/>
        </c:ser>
        <c:shape val="box"/>
        <c:axId val="18197806"/>
        <c:axId val="29562527"/>
      </c:bar3D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130047.1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23158.299999999996</c:v>
                </c:pt>
              </c:numCache>
            </c:numRef>
          </c:val>
          <c:shape val="box"/>
        </c:ser>
        <c:shape val="box"/>
        <c:axId val="64736152"/>
        <c:axId val="45754457"/>
      </c:bar3D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130047.1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226393.80000000005</c:v>
                </c:pt>
                <c:pt idx="1">
                  <c:v>97478.99999999997</c:v>
                </c:pt>
                <c:pt idx="2">
                  <c:v>6168.999999999998</c:v>
                </c:pt>
                <c:pt idx="3">
                  <c:v>9720.7</c:v>
                </c:pt>
                <c:pt idx="4">
                  <c:v>1067.3999999999999</c:v>
                </c:pt>
                <c:pt idx="5">
                  <c:v>52338.600000000006</c:v>
                </c:pt>
                <c:pt idx="6">
                  <c:v>23158.299999999996</c:v>
                </c:pt>
              </c:numCache>
            </c:numRef>
          </c:val>
          <c:shape val="box"/>
        </c:ser>
        <c:shape val="box"/>
        <c:axId val="9136930"/>
        <c:axId val="15123507"/>
      </c:bar3D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89940.20000000001</c:v>
                </c:pt>
                <c:pt idx="4">
                  <c:v>122.9</c:v>
                </c:pt>
                <c:pt idx="5">
                  <c:v>1252083.8900000004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234751.69999999998</c:v>
                </c:pt>
                <c:pt idx="1">
                  <c:v>42853.59999999999</c:v>
                </c:pt>
                <c:pt idx="2">
                  <c:v>12837.4</c:v>
                </c:pt>
                <c:pt idx="3">
                  <c:v>18879.399999999998</c:v>
                </c:pt>
                <c:pt idx="4">
                  <c:v>36.599999999999994</c:v>
                </c:pt>
                <c:pt idx="5">
                  <c:v>256084.50000000012</c:v>
                </c:pt>
              </c:numCache>
            </c:numRef>
          </c:val>
          <c:shape val="box"/>
        </c:ser>
        <c:shape val="box"/>
        <c:axId val="1893836"/>
        <c:axId val="17044525"/>
      </c:bar3D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B129">
      <selection activeCell="D64" sqref="D64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</f>
        <v>226393.80000000005</v>
      </c>
      <c r="E6" s="3">
        <f>D6/D155*100</f>
        <v>40.03829208663222</v>
      </c>
      <c r="F6" s="3">
        <f>D6/B6*100</f>
        <v>68.739619699177</v>
      </c>
      <c r="G6" s="3">
        <f aca="true" t="shared" si="0" ref="G6:G43">D6/C6*100</f>
        <v>24.605820588006104</v>
      </c>
      <c r="H6" s="36">
        <f>B6-D6</f>
        <v>102955.99999999994</v>
      </c>
      <c r="I6" s="36">
        <f aca="true" t="shared" si="1" ref="I6:I43">C6-D6</f>
        <v>693688.4999999999</v>
      </c>
      <c r="J6" s="142"/>
      <c r="L6" s="143">
        <f>H6-H7</f>
        <v>79899.29999999993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</f>
        <v>69024.9</v>
      </c>
      <c r="E7" s="129">
        <f>D7/D6*100</f>
        <v>30.488864977751152</v>
      </c>
      <c r="F7" s="129">
        <f>D7/B7*100</f>
        <v>74.96057844346751</v>
      </c>
      <c r="G7" s="129">
        <f>D7/C7*100</f>
        <v>23.088385914609137</v>
      </c>
      <c r="H7" s="128">
        <f>B7-D7</f>
        <v>23056.70000000001</v>
      </c>
      <c r="I7" s="128">
        <f t="shared" si="1"/>
        <v>229934.50000000003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</f>
        <v>170981.3</v>
      </c>
      <c r="E8" s="94">
        <f>D8/D6*100</f>
        <v>75.52384385084748</v>
      </c>
      <c r="F8" s="94">
        <f>D8/B8*100</f>
        <v>72.60685415721824</v>
      </c>
      <c r="G8" s="94">
        <f t="shared" si="0"/>
        <v>23.440006624239725</v>
      </c>
      <c r="H8" s="92">
        <f>B8-D8</f>
        <v>64507.90000000002</v>
      </c>
      <c r="I8" s="92">
        <f t="shared" si="1"/>
        <v>558460.8999999999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0.016166520461249376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</f>
        <v>12232.8</v>
      </c>
      <c r="E10" s="94">
        <f>D10/D6*100</f>
        <v>5.403328183015612</v>
      </c>
      <c r="F10" s="94">
        <f aca="true" t="shared" si="3" ref="F10:F41">D10/B10*100</f>
        <v>64.19193350335317</v>
      </c>
      <c r="G10" s="94">
        <f t="shared" si="0"/>
        <v>28.16035064618161</v>
      </c>
      <c r="H10" s="92">
        <f t="shared" si="2"/>
        <v>6823.799999999999</v>
      </c>
      <c r="I10" s="92">
        <f t="shared" si="1"/>
        <v>31207.000000000004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</f>
        <v>35653.89999999999</v>
      </c>
      <c r="E11" s="94">
        <f>D11/D6*100</f>
        <v>15.748620324408169</v>
      </c>
      <c r="F11" s="94">
        <f t="shared" si="3"/>
        <v>60.78153261812743</v>
      </c>
      <c r="G11" s="94">
        <f t="shared" si="0"/>
        <v>36.29845160515268</v>
      </c>
      <c r="H11" s="92">
        <f t="shared" si="2"/>
        <v>23005.20000000001</v>
      </c>
      <c r="I11" s="92">
        <f t="shared" si="1"/>
        <v>62570.400000000016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</f>
        <v>3072.2</v>
      </c>
      <c r="E12" s="94">
        <f>D12/D6*100</f>
        <v>1.3570159606844352</v>
      </c>
      <c r="F12" s="94">
        <f t="shared" si="3"/>
        <v>67.21067600087508</v>
      </c>
      <c r="G12" s="94">
        <f t="shared" si="0"/>
        <v>23.65195701043944</v>
      </c>
      <c r="H12" s="92">
        <f>B12-D12</f>
        <v>1498.8000000000002</v>
      </c>
      <c r="I12" s="92">
        <f t="shared" si="1"/>
        <v>9917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4417.000000000077</v>
      </c>
      <c r="E13" s="94">
        <f>D13/D6*100</f>
        <v>1.951025160583053</v>
      </c>
      <c r="F13" s="94">
        <f t="shared" si="3"/>
        <v>38.33469302737395</v>
      </c>
      <c r="G13" s="94">
        <f t="shared" si="0"/>
        <v>12.309827517495119</v>
      </c>
      <c r="H13" s="92">
        <f t="shared" si="2"/>
        <v>7105.1999999999125</v>
      </c>
      <c r="I13" s="92">
        <f t="shared" si="1"/>
        <v>31464.89999999989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</f>
        <v>97478.99999999997</v>
      </c>
      <c r="E18" s="3">
        <f>D18/D155*100</f>
        <v>17.239397343535117</v>
      </c>
      <c r="F18" s="3">
        <f>D18/B18*100</f>
        <v>66.3651564376496</v>
      </c>
      <c r="G18" s="3">
        <f t="shared" si="0"/>
        <v>23.320909582221752</v>
      </c>
      <c r="H18" s="36">
        <f>B18-D18</f>
        <v>49403.80000000002</v>
      </c>
      <c r="I18" s="36">
        <f t="shared" si="1"/>
        <v>320510.70000000007</v>
      </c>
      <c r="J18" s="142"/>
      <c r="L18" s="143">
        <f>H18-H19</f>
        <v>33010.40000000002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</f>
        <v>51859</v>
      </c>
      <c r="E19" s="129">
        <f>D19/D18*100</f>
        <v>53.20017644826067</v>
      </c>
      <c r="F19" s="129">
        <f t="shared" si="3"/>
        <v>75.98121091712527</v>
      </c>
      <c r="G19" s="129">
        <f t="shared" si="0"/>
        <v>25.25323109781603</v>
      </c>
      <c r="H19" s="128">
        <f t="shared" si="2"/>
        <v>16393.399999999994</v>
      </c>
      <c r="I19" s="128">
        <f t="shared" si="1"/>
        <v>153496.90000000002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97478.99999999997</v>
      </c>
      <c r="E25" s="94">
        <f>D25/D18*100</f>
        <v>100</v>
      </c>
      <c r="F25" s="94">
        <f t="shared" si="3"/>
        <v>66.48855263822024</v>
      </c>
      <c r="G25" s="94">
        <f t="shared" si="0"/>
        <v>23.37680276975267</v>
      </c>
      <c r="H25" s="92">
        <f>B25-D25</f>
        <v>49131.20000000001</v>
      </c>
      <c r="I25" s="92">
        <f t="shared" si="1"/>
        <v>319511.30000000005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9016.3</v>
      </c>
      <c r="C33" s="35">
        <v>26954.8</v>
      </c>
      <c r="D33" s="38">
        <f>238.4+293+43.5+2+39.3+520.9+174.4+181.2+85.5+20.9+137.9+290.2+173.9+53.1+2.1+1.1+14+954.2-0.1+111.5+189.8+1.9+691.6+343.2+7.5-0.1+137+2.4+142.9+7.4+11.4+645.7+261.4-0.1+185.8+10+194.2</f>
        <v>6168.999999999998</v>
      </c>
      <c r="E33" s="3">
        <f>D33/D155*100</f>
        <v>1.091002597608389</v>
      </c>
      <c r="F33" s="3">
        <f>D33/B33*100</f>
        <v>68.42052726728257</v>
      </c>
      <c r="G33" s="3">
        <f t="shared" si="0"/>
        <v>22.8864617804621</v>
      </c>
      <c r="H33" s="36">
        <f t="shared" si="2"/>
        <v>2847.300000000001</v>
      </c>
      <c r="I33" s="36">
        <f t="shared" si="1"/>
        <v>20785.800000000003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</f>
        <v>3167.3</v>
      </c>
      <c r="E34" s="94">
        <f>D34/D33*100</f>
        <v>51.34219484519373</v>
      </c>
      <c r="F34" s="94">
        <f t="shared" si="3"/>
        <v>68.89778338517762</v>
      </c>
      <c r="G34" s="94">
        <f t="shared" si="0"/>
        <v>22.217623704036253</v>
      </c>
      <c r="H34" s="92">
        <f t="shared" si="2"/>
        <v>1429.8000000000002</v>
      </c>
      <c r="I34" s="92">
        <f t="shared" si="1"/>
        <v>11088.5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0.3160966120927218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</f>
        <v>459.60000000000014</v>
      </c>
      <c r="E36" s="94">
        <f>D36/D33*100</f>
        <v>7.450153995785383</v>
      </c>
      <c r="F36" s="94">
        <f t="shared" si="3"/>
        <v>40.8787690118296</v>
      </c>
      <c r="G36" s="94">
        <f t="shared" si="0"/>
        <v>22.013602835520647</v>
      </c>
      <c r="H36" s="92">
        <f t="shared" si="2"/>
        <v>664.6999999999998</v>
      </c>
      <c r="I36" s="92">
        <f t="shared" si="1"/>
        <v>1628.2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</f>
        <v>81.7</v>
      </c>
      <c r="E37" s="99">
        <f>D37/D33*100</f>
        <v>1.3243637542551472</v>
      </c>
      <c r="F37" s="99">
        <f t="shared" si="3"/>
        <v>34.914529914529915</v>
      </c>
      <c r="G37" s="99">
        <f t="shared" si="0"/>
        <v>7.546646961019768</v>
      </c>
      <c r="H37" s="96">
        <f t="shared" si="2"/>
        <v>152.3</v>
      </c>
      <c r="I37" s="96">
        <f t="shared" si="1"/>
        <v>1000.8999999999999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0.8267142162425032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2961.699999999999</v>
      </c>
      <c r="C39" s="112">
        <f>C33-C34-C36-C37-C35-C38</f>
        <v>9210.9</v>
      </c>
      <c r="D39" s="112">
        <f>D33-D34-D36-D37-D35-D38</f>
        <v>2389.899999999998</v>
      </c>
      <c r="E39" s="94">
        <f>D39/D33*100</f>
        <v>38.74047657643052</v>
      </c>
      <c r="F39" s="94">
        <f t="shared" si="3"/>
        <v>80.69352061316131</v>
      </c>
      <c r="G39" s="94">
        <f t="shared" si="0"/>
        <v>25.946433030431315</v>
      </c>
      <c r="H39" s="92">
        <f>B39-D39</f>
        <v>571.8000000000011</v>
      </c>
      <c r="I39" s="92">
        <f t="shared" si="1"/>
        <v>6821.000000000002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</f>
        <v>177.90000000000003</v>
      </c>
      <c r="E43" s="3">
        <f>D43/D155*100</f>
        <v>0.031462046055200595</v>
      </c>
      <c r="F43" s="3">
        <f>D43/B43*100</f>
        <v>57.947882736156366</v>
      </c>
      <c r="G43" s="3">
        <f t="shared" si="0"/>
        <v>18.151209060299973</v>
      </c>
      <c r="H43" s="36">
        <f t="shared" si="2"/>
        <v>129.09999999999997</v>
      </c>
      <c r="I43" s="36">
        <f t="shared" si="1"/>
        <v>802.2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</f>
        <v>3969.900000000001</v>
      </c>
      <c r="E46" s="3">
        <f>D46/D155*100</f>
        <v>0.7020864341458171</v>
      </c>
      <c r="F46" s="3">
        <f>D46/B46*100</f>
        <v>70.6337627215145</v>
      </c>
      <c r="G46" s="3">
        <f aca="true" t="shared" si="4" ref="G46:G77">D46/C46*100</f>
        <v>23.712079129858267</v>
      </c>
      <c r="H46" s="36">
        <f>B46-D46</f>
        <v>1650.4999999999986</v>
      </c>
      <c r="I46" s="36">
        <f aca="true" t="shared" si="5" ref="I46:I78">C46-D46</f>
        <v>12772.199999999997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</f>
        <v>3468.7</v>
      </c>
      <c r="E47" s="94">
        <f>D47/D46*100</f>
        <v>87.37499685130605</v>
      </c>
      <c r="F47" s="94">
        <f aca="true" t="shared" si="6" ref="F47:F75">D47/B47*100</f>
        <v>71.28149274587973</v>
      </c>
      <c r="G47" s="94">
        <f t="shared" si="4"/>
        <v>22.7144438114322</v>
      </c>
      <c r="H47" s="92">
        <f aca="true" t="shared" si="7" ref="H47:H75">B47-D47</f>
        <v>1397.5</v>
      </c>
      <c r="I47" s="92">
        <f t="shared" si="5"/>
        <v>11802.2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0.7304969898486107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</f>
        <v>391.3</v>
      </c>
      <c r="E50" s="94">
        <f>D50/D46*100</f>
        <v>9.856671452681425</v>
      </c>
      <c r="F50" s="94">
        <f t="shared" si="6"/>
        <v>63.69851863910142</v>
      </c>
      <c r="G50" s="94">
        <f t="shared" si="4"/>
        <v>39.192708333333336</v>
      </c>
      <c r="H50" s="92">
        <f t="shared" si="7"/>
        <v>222.99999999999994</v>
      </c>
      <c r="I50" s="92">
        <f t="shared" si="5"/>
        <v>607.0999999999999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80.90000000000117</v>
      </c>
      <c r="E51" s="94">
        <f>D51/D46*100</f>
        <v>2.0378347061639124</v>
      </c>
      <c r="F51" s="94">
        <f t="shared" si="6"/>
        <v>75.25581395348956</v>
      </c>
      <c r="G51" s="94">
        <f t="shared" si="4"/>
        <v>22.170457659633165</v>
      </c>
      <c r="H51" s="92">
        <f t="shared" si="7"/>
        <v>26.599999999998687</v>
      </c>
      <c r="I51" s="92">
        <f t="shared" si="5"/>
        <v>283.9999999999977</v>
      </c>
      <c r="K51" s="156"/>
    </row>
    <row r="52" spans="1:10" ht="18.75" thickBot="1">
      <c r="A52" s="18" t="s">
        <v>4</v>
      </c>
      <c r="B52" s="34">
        <v>18755.4</v>
      </c>
      <c r="C52" s="35">
        <v>54626.8</v>
      </c>
      <c r="D52" s="36">
        <f>721.7+145.3+5+112.8+1132.7+7.6+9.6+17.1+0.3+1056.5+185.3+56.2+95+1327.2+403.4+2.3+70.2+233.5+966+52.7+123+9.9-0.1+532.2+8.3+75.6+313.4+1771.2+5.9+0.1+98.2+182.6</f>
        <v>9720.7</v>
      </c>
      <c r="E52" s="3">
        <f>D52/D155*100</f>
        <v>1.719129348447377</v>
      </c>
      <c r="F52" s="3">
        <f>D52/B52*100</f>
        <v>51.82880663702187</v>
      </c>
      <c r="G52" s="3">
        <f t="shared" si="4"/>
        <v>17.794745436305988</v>
      </c>
      <c r="H52" s="36">
        <f>B52-D52</f>
        <v>9034.7</v>
      </c>
      <c r="I52" s="36">
        <f t="shared" si="5"/>
        <v>44906.100000000006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</f>
        <v>5902.199999999999</v>
      </c>
      <c r="E53" s="94">
        <f>D53/D52*100</f>
        <v>60.717849537584726</v>
      </c>
      <c r="F53" s="94">
        <f t="shared" si="6"/>
        <v>65.26671974522291</v>
      </c>
      <c r="G53" s="94">
        <f t="shared" si="4"/>
        <v>22.73583488380155</v>
      </c>
      <c r="H53" s="92">
        <f t="shared" si="7"/>
        <v>3141.000000000002</v>
      </c>
      <c r="I53" s="92">
        <f t="shared" si="5"/>
        <v>20057.700000000004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</f>
        <v>556.0999999999999</v>
      </c>
      <c r="E55" s="94">
        <f>D55/D52*100</f>
        <v>5.7207814252060025</v>
      </c>
      <c r="F55" s="94">
        <f t="shared" si="6"/>
        <v>37.39241527703066</v>
      </c>
      <c r="G55" s="94">
        <f t="shared" si="4"/>
        <v>12.836730454052303</v>
      </c>
      <c r="H55" s="92">
        <f t="shared" si="7"/>
        <v>931.1000000000001</v>
      </c>
      <c r="I55" s="92">
        <f t="shared" si="5"/>
        <v>3776.0000000000005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</f>
        <v>426.00000000000006</v>
      </c>
      <c r="E56" s="94">
        <f>D56/D52*100</f>
        <v>4.38240044441244</v>
      </c>
      <c r="F56" s="94">
        <f t="shared" si="6"/>
        <v>62.5275209158961</v>
      </c>
      <c r="G56" s="94">
        <f t="shared" si="4"/>
        <v>30.28579553533343</v>
      </c>
      <c r="H56" s="92">
        <f t="shared" si="7"/>
        <v>255.2999999999999</v>
      </c>
      <c r="I56" s="92">
        <f t="shared" si="5"/>
        <v>980.5999999999999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4.8247554188484365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6087.700000000002</v>
      </c>
      <c r="C58" s="113">
        <f>C52-C53-C56-C55-C54-C57</f>
        <v>18271.800000000003</v>
      </c>
      <c r="D58" s="113">
        <f>D52-D53-D56-D55-D54-D57</f>
        <v>2367.400000000002</v>
      </c>
      <c r="E58" s="94">
        <f>D58/D52*100</f>
        <v>24.3542131739484</v>
      </c>
      <c r="F58" s="94">
        <f t="shared" si="6"/>
        <v>38.8882500780262</v>
      </c>
      <c r="G58" s="94">
        <f t="shared" si="4"/>
        <v>12.95657789599274</v>
      </c>
      <c r="H58" s="92">
        <f>B58-D58</f>
        <v>3720.2999999999997</v>
      </c>
      <c r="I58" s="92">
        <f>C58-D58</f>
        <v>15904.400000000001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</f>
        <v>1067.3999999999999</v>
      </c>
      <c r="E60" s="3">
        <f>D60/D155*100</f>
        <v>0.18877227633120353</v>
      </c>
      <c r="F60" s="3">
        <f>D60/B60*100</f>
        <v>65.48064535918041</v>
      </c>
      <c r="G60" s="3">
        <f t="shared" si="4"/>
        <v>10.394897015143398</v>
      </c>
      <c r="H60" s="36">
        <f>B60-D60</f>
        <v>562.7</v>
      </c>
      <c r="I60" s="36">
        <f t="shared" si="5"/>
        <v>9201.1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</f>
        <v>847.5000000000001</v>
      </c>
      <c r="E61" s="94">
        <f>D61/D60*100</f>
        <v>79.39853850477799</v>
      </c>
      <c r="F61" s="94">
        <f t="shared" si="6"/>
        <v>72.42351734746197</v>
      </c>
      <c r="G61" s="94">
        <f t="shared" si="4"/>
        <v>23.367062780887263</v>
      </c>
      <c r="H61" s="92">
        <f t="shared" si="7"/>
        <v>322.69999999999993</v>
      </c>
      <c r="I61" s="92">
        <f t="shared" si="5"/>
        <v>2779.4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</f>
        <v>203.20000000000002</v>
      </c>
      <c r="E63" s="94">
        <f>D63/D60*100</f>
        <v>19.0369121229155</v>
      </c>
      <c r="F63" s="94">
        <f t="shared" si="6"/>
        <v>68.0509042196919</v>
      </c>
      <c r="G63" s="94">
        <f t="shared" si="4"/>
        <v>42.751946139280456</v>
      </c>
      <c r="H63" s="92">
        <f t="shared" si="7"/>
        <v>95.4</v>
      </c>
      <c r="I63" s="92">
        <f t="shared" si="5"/>
        <v>272.1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16.699999999999733</v>
      </c>
      <c r="E65" s="94">
        <f>D65/D60*100</f>
        <v>1.5645493723065145</v>
      </c>
      <c r="F65" s="94">
        <f t="shared" si="6"/>
        <v>10.35337879727201</v>
      </c>
      <c r="G65" s="94">
        <f t="shared" si="4"/>
        <v>1.8605169340463152</v>
      </c>
      <c r="H65" s="92">
        <f t="shared" si="7"/>
        <v>144.6000000000001</v>
      </c>
      <c r="I65" s="92">
        <f t="shared" si="5"/>
        <v>880.9000000000007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286.4</v>
      </c>
      <c r="C70" s="35">
        <f>C71+C72</f>
        <v>525.3</v>
      </c>
      <c r="D70" s="36">
        <f>D71+D72</f>
        <v>174.3</v>
      </c>
      <c r="E70" s="27">
        <f>D70/D155*100</f>
        <v>0.03082537733232975</v>
      </c>
      <c r="F70" s="3">
        <f>D70/B70*100</f>
        <v>60.85893854748604</v>
      </c>
      <c r="G70" s="3">
        <f t="shared" si="4"/>
        <v>33.181039406053685</v>
      </c>
      <c r="H70" s="36">
        <f>B70-D70</f>
        <v>112.09999999999997</v>
      </c>
      <c r="I70" s="36">
        <f t="shared" si="5"/>
        <v>350.99999999999994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18.75" thickBot="1">
      <c r="A72" s="90" t="s">
        <v>107</v>
      </c>
      <c r="B72" s="112">
        <f>91.8-22.7</f>
        <v>69.1</v>
      </c>
      <c r="C72" s="113">
        <f>396.5-65.8-22.7</f>
        <v>308</v>
      </c>
      <c r="D72" s="92">
        <f>0.6+6.4</f>
        <v>7</v>
      </c>
      <c r="E72" s="94">
        <f>D72/D71*100</f>
        <v>4.184100418410042</v>
      </c>
      <c r="F72" s="94">
        <f t="shared" si="6"/>
        <v>10.130246020260493</v>
      </c>
      <c r="G72" s="94">
        <f t="shared" si="4"/>
        <v>2.272727272727273</v>
      </c>
      <c r="H72" s="92">
        <f t="shared" si="7"/>
        <v>62.099999999999994</v>
      </c>
      <c r="I72" s="92">
        <f t="shared" si="5"/>
        <v>301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f>3333.3-3233.3</f>
        <v>100</v>
      </c>
      <c r="C78" s="49">
        <f>10000-9900</f>
        <v>100</v>
      </c>
      <c r="D78" s="50"/>
      <c r="E78" s="30"/>
      <c r="F78" s="30"/>
      <c r="G78" s="30"/>
      <c r="H78" s="50">
        <f>B78-D78</f>
        <v>100</v>
      </c>
      <c r="I78" s="50">
        <f t="shared" si="5"/>
        <v>100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74175.7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</f>
        <v>52338.600000000006</v>
      </c>
      <c r="E91" s="3">
        <f>D91/D155*100</f>
        <v>9.256208227457682</v>
      </c>
      <c r="F91" s="3">
        <f aca="true" t="shared" si="10" ref="F91:F97">D91/B91*100</f>
        <v>70.56030478984358</v>
      </c>
      <c r="G91" s="3">
        <f t="shared" si="8"/>
        <v>25.0840630942887</v>
      </c>
      <c r="H91" s="36">
        <f aca="true" t="shared" si="11" ref="H91:H97">B91-D91</f>
        <v>21837.09999999999</v>
      </c>
      <c r="I91" s="36">
        <f t="shared" si="9"/>
        <v>156314.19999999998</v>
      </c>
      <c r="J91" s="142"/>
    </row>
    <row r="92" spans="1:9" s="142" customFormat="1" ht="21.75" customHeight="1">
      <c r="A92" s="90" t="s">
        <v>3</v>
      </c>
      <c r="B92" s="112">
        <v>69303.9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244+2447.7+2707.4+7.9+32.8+292+16+4.4+487.2+6367.9-0.1+2554.5+39.8+0.3+122+1.4+575.3+1176+3828+1657.6+10+5.7+877.3+7018.3+1997.5+99.9+196.5+40.7+134.2+1.1+1320.5+3625.9+1272.5-0.3+130.1+0.9+1054+1991.7+5764.4+865.1+404.9+294.9+22.6+39.9</f>
        <v>49730.39999999999</v>
      </c>
      <c r="E92" s="94">
        <f>D92/D91*100</f>
        <v>95.01667985005328</v>
      </c>
      <c r="F92" s="94">
        <f t="shared" si="10"/>
        <v>71.75700068827294</v>
      </c>
      <c r="G92" s="94">
        <f t="shared" si="8"/>
        <v>25.408536136748218</v>
      </c>
      <c r="H92" s="92">
        <f t="shared" si="11"/>
        <v>19573.500000000007</v>
      </c>
      <c r="I92" s="92">
        <f t="shared" si="9"/>
        <v>145992.80000000002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56.2+5.4+7.1+340.1+77+0.5+3+170+5.7+0.1+23.6+4.9+3.8</f>
        <v>697.4</v>
      </c>
      <c r="E93" s="94">
        <f>D93/D91*100</f>
        <v>1.3324773685196012</v>
      </c>
      <c r="F93" s="94">
        <f t="shared" si="10"/>
        <v>53.106914407554065</v>
      </c>
      <c r="G93" s="94">
        <f t="shared" si="8"/>
        <v>25.784745073390763</v>
      </c>
      <c r="H93" s="92">
        <f t="shared" si="11"/>
        <v>615.8000000000001</v>
      </c>
      <c r="I93" s="92">
        <f t="shared" si="9"/>
        <v>2007.2999999999997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10224.899999999976</v>
      </c>
      <c r="D95" s="113">
        <f>D91-D92-D93-D94</f>
        <v>1910.8000000000188</v>
      </c>
      <c r="E95" s="94">
        <f>D95/D91*100</f>
        <v>3.650842781427128</v>
      </c>
      <c r="F95" s="94">
        <f t="shared" si="10"/>
        <v>53.695273422132786</v>
      </c>
      <c r="G95" s="94">
        <f>D95/C95*100</f>
        <v>18.687713327269933</v>
      </c>
      <c r="H95" s="92">
        <f t="shared" si="11"/>
        <v>1647.7999999999843</v>
      </c>
      <c r="I95" s="92">
        <f>C95-D95</f>
        <v>8314.099999999957</v>
      </c>
    </row>
    <row r="96" spans="1:10" ht="18.75">
      <c r="A96" s="75" t="s">
        <v>10</v>
      </c>
      <c r="B96" s="83">
        <f>37189-185.6+44.8-3000</f>
        <v>34048.200000000004</v>
      </c>
      <c r="C96" s="78">
        <f>83543+41100+1904.1+3500</f>
        <v>130047.1</v>
      </c>
      <c r="D96" s="77">
        <f>550.6+16+384.3+525.5+369.8+2.6+13.2+66.6+29.8+815.4+66.6+46.7+1198.1+490.3+154+72.1+121.6+525.1+495.6+452.5+67.7+766.7+27.8+2611.4+110.1+3.8+3.3+441.8+656.5+3.5+157.9+215.4+10546.5+1149.5</f>
        <v>23158.299999999996</v>
      </c>
      <c r="E96" s="74">
        <f>D96/D155*100</f>
        <v>4.095601468016592</v>
      </c>
      <c r="F96" s="76">
        <f t="shared" si="10"/>
        <v>68.01622405883421</v>
      </c>
      <c r="G96" s="73">
        <f>D96/C96*100</f>
        <v>17.807625083527427</v>
      </c>
      <c r="H96" s="77">
        <f t="shared" si="11"/>
        <v>10889.900000000009</v>
      </c>
      <c r="I96" s="79">
        <f>C96-D96</f>
        <v>106888.80000000002</v>
      </c>
      <c r="J96" s="142"/>
    </row>
    <row r="97" spans="1:9" s="142" customFormat="1" ht="18.75" thickBot="1">
      <c r="A97" s="115" t="s">
        <v>81</v>
      </c>
      <c r="B97" s="116">
        <f>6827.4-1000</f>
        <v>5827.4</v>
      </c>
      <c r="C97" s="117">
        <v>16376.6</v>
      </c>
      <c r="D97" s="118">
        <f>101+2.6+598.7+1.6+2603.8+3.8+0.7+1149.5</f>
        <v>4461.700000000001</v>
      </c>
      <c r="E97" s="119">
        <f>D97/D96*100</f>
        <v>19.266094661525248</v>
      </c>
      <c r="F97" s="120">
        <f t="shared" si="10"/>
        <v>76.5641624051893</v>
      </c>
      <c r="G97" s="121">
        <f>D97/C97*100</f>
        <v>27.244360856343814</v>
      </c>
      <c r="H97" s="122">
        <f t="shared" si="11"/>
        <v>1365.699999999999</v>
      </c>
      <c r="I97" s="111">
        <f>C97-D97</f>
        <v>11914.9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22511.2+15.1-20</f>
        <v>22506.3</v>
      </c>
      <c r="C103" s="65">
        <f>73778+7.6+15.1-60.1</f>
        <v>73740.6</v>
      </c>
      <c r="D103" s="61">
        <f>152.2+12.4+164.7+14+1585.4+13.1+10.2+18+148.6+2141.8+73.9+131.3+1879.3+351.3+97.1+16.6+48.3+0.1+592.9+250.5+1840.9+85.4+148.3-0.2+534.2+1861+58.9+713.5+44.9+41.8+28.7+0.2+244.7+2133+95.9</f>
        <v>15532.9</v>
      </c>
      <c r="E103" s="16">
        <f>D103/D155*100</f>
        <v>2.747031001522345</v>
      </c>
      <c r="F103" s="16">
        <f>D103/B103*100</f>
        <v>69.01578669083767</v>
      </c>
      <c r="G103" s="16">
        <f aca="true" t="shared" si="12" ref="G103:G153">D103/C103*100</f>
        <v>21.064244120606556</v>
      </c>
      <c r="H103" s="61">
        <f aca="true" t="shared" si="13" ref="H103:H153">B103-D103</f>
        <v>6973.4</v>
      </c>
      <c r="I103" s="61">
        <f aca="true" t="shared" si="14" ref="I103:I153">C103-D103</f>
        <v>58207.700000000004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20095.2+15.1-20</f>
        <v>20090.3</v>
      </c>
      <c r="C105" s="92">
        <f>65554.9+7.6+15.1-60.1</f>
        <v>65517.50000000001</v>
      </c>
      <c r="D105" s="92">
        <f>152.1+12.4+164.7+14+1585.4+8+18+148.5+2111.8+73.9+131.3+1879.3+114.9+217.3+66.2+14+0.1+582.9+250.5+1833.3+55+120.2+529.4+1861+47.8+713.5+1.8+35.2+244.7+2133+95.9</f>
        <v>15216.1</v>
      </c>
      <c r="E105" s="94">
        <f>D105/D103*100</f>
        <v>97.96045812436827</v>
      </c>
      <c r="F105" s="94">
        <f aca="true" t="shared" si="15" ref="F105:F153">D105/B105*100</f>
        <v>75.73854048968906</v>
      </c>
      <c r="G105" s="94">
        <f t="shared" si="12"/>
        <v>23.22448200862365</v>
      </c>
      <c r="H105" s="92">
        <f t="shared" si="13"/>
        <v>4874.199999999999</v>
      </c>
      <c r="I105" s="92">
        <f t="shared" si="14"/>
        <v>50301.40000000001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7679.499999999993</v>
      </c>
      <c r="D107" s="109">
        <f>D103-D104-D105</f>
        <v>316.7999999999993</v>
      </c>
      <c r="E107" s="110">
        <f>D107/D103*100</f>
        <v>2.039541875631719</v>
      </c>
      <c r="F107" s="110">
        <f t="shared" si="15"/>
        <v>13.73033415680663</v>
      </c>
      <c r="G107" s="110">
        <f t="shared" si="12"/>
        <v>4.125268572172662</v>
      </c>
      <c r="H107" s="111">
        <f t="shared" si="13"/>
        <v>1990.5</v>
      </c>
      <c r="I107" s="111">
        <f t="shared" si="14"/>
        <v>7362.699999999993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163592.7</v>
      </c>
      <c r="C108" s="63">
        <f>SUM(C109:C152)-C116-C121+C153-C143-C144-C110-C113-C124-C125-C141-C134-C132-C139-C119</f>
        <v>642415.59</v>
      </c>
      <c r="D108" s="63">
        <f>SUM(D109:D152)-D116-D121+D153-D143-D144-D110-D113-D124-D125-D141-D134-D132-D139-D119</f>
        <v>129261.39999999997</v>
      </c>
      <c r="E108" s="64">
        <f>D108/D155*100</f>
        <v>22.860191792915707</v>
      </c>
      <c r="F108" s="64">
        <f>D108/B108*100</f>
        <v>79.01416138984195</v>
      </c>
      <c r="G108" s="64">
        <f t="shared" si="12"/>
        <v>20.12114930149811</v>
      </c>
      <c r="H108" s="63">
        <f t="shared" si="13"/>
        <v>34331.30000000005</v>
      </c>
      <c r="I108" s="63">
        <f t="shared" si="14"/>
        <v>513154.19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1.8+140.5+138.5+0.9+33+80.9+13.3+0.1+53.3+109+1.4+124.9+19.8+24.9+9+3.6+91.3+61.8+18.7</f>
        <v>926.6999999999999</v>
      </c>
      <c r="E109" s="87">
        <f>D109/D108*100</f>
        <v>0.716919358756752</v>
      </c>
      <c r="F109" s="87">
        <f t="shared" si="15"/>
        <v>51.010073209665876</v>
      </c>
      <c r="G109" s="87">
        <f t="shared" si="12"/>
        <v>18.594618456167105</v>
      </c>
      <c r="H109" s="88">
        <f t="shared" si="13"/>
        <v>890.0000000000001</v>
      </c>
      <c r="I109" s="88">
        <f t="shared" si="14"/>
        <v>4057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2.4+138.5+0.9+33.1+80.9+53.3+1.8+1.1+124.9+24.9+6.2+38.5</f>
        <v>506.50000000000006</v>
      </c>
      <c r="E110" s="94">
        <f>D110/D109*100</f>
        <v>54.65630732707457</v>
      </c>
      <c r="F110" s="94">
        <f t="shared" si="15"/>
        <v>52.476170741815174</v>
      </c>
      <c r="G110" s="94">
        <f t="shared" si="12"/>
        <v>21.717691450132925</v>
      </c>
      <c r="H110" s="92">
        <f t="shared" si="13"/>
        <v>458.7</v>
      </c>
      <c r="I110" s="92">
        <f t="shared" si="14"/>
        <v>1825.6999999999998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</f>
        <v>1331.1999999999998</v>
      </c>
      <c r="E115" s="87">
        <f>D115/D108*100</f>
        <v>1.0298511388550644</v>
      </c>
      <c r="F115" s="87">
        <f t="shared" si="15"/>
        <v>64.75023104236585</v>
      </c>
      <c r="G115" s="87">
        <f t="shared" si="12"/>
        <v>23.010440434211436</v>
      </c>
      <c r="H115" s="88">
        <f t="shared" si="13"/>
        <v>724.7000000000003</v>
      </c>
      <c r="I115" s="88">
        <f t="shared" si="14"/>
        <v>4454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</f>
        <v>301.6</v>
      </c>
      <c r="E120" s="87">
        <f>D120/D108*100</f>
        <v>0.23332564864685057</v>
      </c>
      <c r="F120" s="87">
        <f t="shared" si="15"/>
        <v>74.34064579738724</v>
      </c>
      <c r="G120" s="87">
        <f t="shared" si="12"/>
        <v>29.430132708821237</v>
      </c>
      <c r="H120" s="88">
        <f t="shared" si="13"/>
        <v>104.09999999999997</v>
      </c>
      <c r="I120" s="88">
        <f t="shared" si="14"/>
        <v>723.1999999999999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80.07294429708223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>
        <f>34.5+13.8</f>
        <v>48.3</v>
      </c>
      <c r="E122" s="87">
        <f>D122/D108*100</f>
        <v>0.03736614333435968</v>
      </c>
      <c r="F122" s="87">
        <f t="shared" si="15"/>
        <v>60.375</v>
      </c>
      <c r="G122" s="87">
        <f t="shared" si="12"/>
        <v>13.919308357348703</v>
      </c>
      <c r="H122" s="88">
        <f t="shared" si="13"/>
        <v>31.700000000000003</v>
      </c>
      <c r="I122" s="88">
        <f t="shared" si="14"/>
        <v>298.7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871.9+408.1+585.9+900.5+901.8+879.7+893+994.8</f>
        <v>6435.7</v>
      </c>
      <c r="E126" s="99">
        <f>D126/D108*100</f>
        <v>4.978825852110531</v>
      </c>
      <c r="F126" s="87">
        <f t="shared" si="15"/>
        <v>79.3923169919321</v>
      </c>
      <c r="G126" s="87">
        <f t="shared" si="12"/>
        <v>27.305087909849973</v>
      </c>
      <c r="H126" s="88">
        <f t="shared" si="13"/>
        <v>1670.5</v>
      </c>
      <c r="I126" s="88">
        <f t="shared" si="14"/>
        <v>17133.9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0.0017019775431799443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</f>
        <v>131.2</v>
      </c>
      <c r="E131" s="99">
        <f>D131/D108*100</f>
        <v>0.10149975166600395</v>
      </c>
      <c r="F131" s="87">
        <f t="shared" si="15"/>
        <v>49.82909229016331</v>
      </c>
      <c r="G131" s="87">
        <f t="shared" si="12"/>
        <v>13.069030779958164</v>
      </c>
      <c r="H131" s="88">
        <f t="shared" si="13"/>
        <v>132.10000000000002</v>
      </c>
      <c r="I131" s="88">
        <f t="shared" si="14"/>
        <v>872.7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54.19207317073172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3"/>
        <v>988.4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</f>
        <v>41.800000000000004</v>
      </c>
      <c r="E140" s="99">
        <f>D140/D108*100</f>
        <v>0.03233757332041894</v>
      </c>
      <c r="F140" s="87">
        <f>D140/B140*100</f>
        <v>16.726690676270508</v>
      </c>
      <c r="G140" s="87">
        <f>D140/C140*100</f>
        <v>6.50178876963758</v>
      </c>
      <c r="H140" s="88">
        <f t="shared" si="13"/>
        <v>208.1</v>
      </c>
      <c r="I140" s="88">
        <f t="shared" si="14"/>
        <v>601.1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</f>
        <v>31.3</v>
      </c>
      <c r="E141" s="94">
        <f>D141/D140*100</f>
        <v>74.88038277511961</v>
      </c>
      <c r="F141" s="94">
        <f t="shared" si="15"/>
        <v>14.911862791805621</v>
      </c>
      <c r="G141" s="94">
        <f>D141/C141*100</f>
        <v>5.963040579157935</v>
      </c>
      <c r="H141" s="92">
        <f t="shared" si="13"/>
        <v>178.6</v>
      </c>
      <c r="I141" s="92">
        <f t="shared" si="14"/>
        <v>493.59999999999997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33.6+100.1+61.4+1.9+88.9+76.4+140.9+13.9</f>
        <v>517.0999999999999</v>
      </c>
      <c r="E142" s="99">
        <f>D142/D108*100</f>
        <v>0.4000420852628859</v>
      </c>
      <c r="F142" s="87">
        <f t="shared" si="15"/>
        <v>71.88933685527596</v>
      </c>
      <c r="G142" s="87">
        <f t="shared" si="12"/>
        <v>22.852218490365914</v>
      </c>
      <c r="H142" s="88">
        <f t="shared" si="13"/>
        <v>202.20000000000005</v>
      </c>
      <c r="I142" s="88">
        <f t="shared" si="14"/>
        <v>1745.7000000000003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33.6+99.1+51.9+81.4+59+82.2+5.6</f>
        <v>412.8</v>
      </c>
      <c r="E143" s="94">
        <f>D143/D142*100</f>
        <v>79.82982015084124</v>
      </c>
      <c r="F143" s="94">
        <f t="shared" si="15"/>
        <v>75.95216191352347</v>
      </c>
      <c r="G143" s="94">
        <f t="shared" si="12"/>
        <v>22.105601370890007</v>
      </c>
      <c r="H143" s="92">
        <f t="shared" si="13"/>
        <v>130.7</v>
      </c>
      <c r="I143" s="92">
        <f t="shared" si="14"/>
        <v>1454.6000000000001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9.3+7.4+6</f>
        <v>22.700000000000003</v>
      </c>
      <c r="E144" s="94">
        <f>D144/D142*100</f>
        <v>4.389866563527366</v>
      </c>
      <c r="F144" s="94">
        <f t="shared" si="15"/>
        <v>83.15018315018315</v>
      </c>
      <c r="G144" s="94">
        <f>D144/C144*100</f>
        <v>47.29166666666667</v>
      </c>
      <c r="H144" s="92">
        <f t="shared" si="13"/>
        <v>4.599999999999998</v>
      </c>
      <c r="I144" s="92">
        <f t="shared" si="14"/>
        <v>25.299999999999997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f>46218.6+3000</f>
        <v>49218.6</v>
      </c>
      <c r="C147" s="96">
        <v>148561.8</v>
      </c>
      <c r="D147" s="97">
        <f>457.7+20.2+2395.4+103.8+376.7+1013.1+85.7+519.6+3989.1+192.1+9596.6+54.9+0.1+1136.8+45.8+142.4+633.4+904.4+5049.6+60.3+794.6+1729.3</f>
        <v>29301.6</v>
      </c>
      <c r="E147" s="99">
        <f>D147/D108*100</f>
        <v>22.66848417238248</v>
      </c>
      <c r="F147" s="87">
        <f t="shared" si="15"/>
        <v>59.5335909595153</v>
      </c>
      <c r="G147" s="87">
        <f t="shared" si="12"/>
        <v>19.72350900433355</v>
      </c>
      <c r="H147" s="88">
        <f t="shared" si="13"/>
        <v>19917</v>
      </c>
      <c r="I147" s="88">
        <f t="shared" si="14"/>
        <v>119260.19999999998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>
        <f>1+0.7+0.3</f>
        <v>2</v>
      </c>
      <c r="E149" s="99">
        <f>D149/D110*100</f>
        <v>0.3948667324777887</v>
      </c>
      <c r="F149" s="87">
        <f>D149/B149*100</f>
        <v>11.11111111111111</v>
      </c>
      <c r="G149" s="87">
        <f>D149/C149*100</f>
        <v>4</v>
      </c>
      <c r="H149" s="88">
        <f>B149-D149</f>
        <v>16</v>
      </c>
      <c r="I149" s="88">
        <f>C149-D149</f>
        <v>48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0.02282197160173107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1.7754720279990783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v>70916.3</v>
      </c>
      <c r="C152" s="96">
        <v>365455.19</v>
      </c>
      <c r="D152" s="97">
        <f>9702+30405.7+10266.3+91.6-29196.2+1482.1+9293.3+20631.5+2864.5+2072.8+10611.8+26.4-6447.8-3782.8-4677.3+4676.1-2746.7-2356.3-5820.8+6091.9+14434.9+3293.3-2161.9+2161.9</f>
        <v>70916.29999999997</v>
      </c>
      <c r="E152" s="99">
        <f>D152/D108*100</f>
        <v>54.86270456609629</v>
      </c>
      <c r="F152" s="87">
        <f t="shared" si="15"/>
        <v>99.99999999999996</v>
      </c>
      <c r="G152" s="87">
        <f t="shared" si="12"/>
        <v>19.40492348733643</v>
      </c>
      <c r="H152" s="88">
        <f t="shared" si="13"/>
        <v>0</v>
      </c>
      <c r="I152" s="88">
        <f>C152-D152</f>
        <v>294538.89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</f>
        <v>16981.199999999997</v>
      </c>
      <c r="E153" s="99">
        <f>D153/D108*100</f>
        <v>13.137100480112393</v>
      </c>
      <c r="F153" s="87">
        <f t="shared" si="15"/>
        <v>74.99999999999999</v>
      </c>
      <c r="G153" s="87">
        <f t="shared" si="12"/>
        <v>24.99992638940007</v>
      </c>
      <c r="H153" s="88">
        <f t="shared" si="13"/>
        <v>5660.4000000000015</v>
      </c>
      <c r="I153" s="88">
        <f t="shared" si="14"/>
        <v>50943.8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145146.49999999997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806271.1</v>
      </c>
      <c r="C155" s="36">
        <f>C6+C18+C33+C43+C52+C60+C70+C73+C78+C80+C88+C91+C96+C103+C108+C101+C85+C99+C46</f>
        <v>2503125.6900000004</v>
      </c>
      <c r="D155" s="36">
        <f>D6+D18+D33+D43+D52+D60+D70+D73+D78+D80+D88+D91+D96+D103+D108+D101+D85+D99+D46</f>
        <v>565443.2000000001</v>
      </c>
      <c r="E155" s="25">
        <v>100</v>
      </c>
      <c r="F155" s="3">
        <f>D155/B155*100</f>
        <v>70.13065456519526</v>
      </c>
      <c r="G155" s="3">
        <f aca="true" t="shared" si="16" ref="G155:G161">D155/C155*100</f>
        <v>22.58948490916571</v>
      </c>
      <c r="H155" s="36">
        <f>B155-D155</f>
        <v>240827.8999999999</v>
      </c>
      <c r="I155" s="36">
        <f aca="true" t="shared" si="17" ref="I155:I161">C155-D155</f>
        <v>1937682.4900000002</v>
      </c>
      <c r="K155" s="143">
        <f>D155-114199.9-202905.8-214631.3</f>
        <v>33706.20000000007</v>
      </c>
    </row>
    <row r="156" spans="1:9" ht="18.75">
      <c r="A156" s="15" t="s">
        <v>5</v>
      </c>
      <c r="B156" s="47">
        <f>B8+B20+B34+B53+B61+B92+B116+B121+B47+B143+B134+B104</f>
        <v>325444.10000000003</v>
      </c>
      <c r="C156" s="47">
        <f>C8+C20+C34+C53+C61+C92+C116+C121+C47+C143+C134+C104</f>
        <v>987414.6</v>
      </c>
      <c r="D156" s="47">
        <f>D8+D20+D34+D53+D61+D92+D116+D121+D47+D143+D134+D104</f>
        <v>234751.69999999998</v>
      </c>
      <c r="E156" s="6">
        <f>D156/D155*100</f>
        <v>41.51640695298837</v>
      </c>
      <c r="F156" s="6">
        <f aca="true" t="shared" si="18" ref="F156:F161">D156/B156*100</f>
        <v>72.13272571234198</v>
      </c>
      <c r="G156" s="6">
        <f t="shared" si="16"/>
        <v>23.774380083097817</v>
      </c>
      <c r="H156" s="48">
        <f aca="true" t="shared" si="19" ref="H156:H161">B156-D156</f>
        <v>90692.40000000005</v>
      </c>
      <c r="I156" s="58">
        <f t="shared" si="17"/>
        <v>752662.9</v>
      </c>
    </row>
    <row r="157" spans="1:9" ht="18.75">
      <c r="A157" s="15" t="s">
        <v>0</v>
      </c>
      <c r="B157" s="88">
        <f>B11+B23+B36+B56+B63+B93+B50+B144+B110+B113+B97+B141+B130</f>
        <v>69720.59999999999</v>
      </c>
      <c r="C157" s="88">
        <f>C11+C23+C36+C56+C63+C93+C50+C144+C110+C113+C97+C141+C130</f>
        <v>125178.8</v>
      </c>
      <c r="D157" s="88">
        <f>D11+D23+D36+D56+D63+D93+D50+D144+D110+D113+D97+D141+D130</f>
        <v>42853.59999999999</v>
      </c>
      <c r="E157" s="6">
        <f>D157/D155*100</f>
        <v>7.578762995116041</v>
      </c>
      <c r="F157" s="6">
        <f t="shared" si="18"/>
        <v>61.4647607737168</v>
      </c>
      <c r="G157" s="6">
        <f t="shared" si="16"/>
        <v>34.23391181254333</v>
      </c>
      <c r="H157" s="48">
        <f>B157-D157</f>
        <v>26867</v>
      </c>
      <c r="I157" s="58">
        <f t="shared" si="17"/>
        <v>82325.20000000001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12837.4</v>
      </c>
      <c r="E158" s="6">
        <f>D158/D155*100</f>
        <v>2.2703252952728055</v>
      </c>
      <c r="F158" s="6">
        <f t="shared" si="18"/>
        <v>62.3241317033858</v>
      </c>
      <c r="G158" s="6">
        <f t="shared" si="16"/>
        <v>26.53161187385425</v>
      </c>
      <c r="H158" s="48">
        <f t="shared" si="19"/>
        <v>7760.4</v>
      </c>
      <c r="I158" s="58">
        <f t="shared" si="17"/>
        <v>35547.9</v>
      </c>
    </row>
    <row r="159" spans="1:9" ht="21" customHeight="1">
      <c r="A159" s="15" t="s">
        <v>12</v>
      </c>
      <c r="B159" s="149">
        <f>B12+B24+B105+B64+B38+B94+B132+B57+B139+B119+B44</f>
        <v>26577.000000000004</v>
      </c>
      <c r="C159" s="149">
        <f>C12+C24+C105+C64+C38+C94+C132+C57+C139+C119+C44</f>
        <v>89940.20000000001</v>
      </c>
      <c r="D159" s="149">
        <f>D12+D24+D105+D64+D38+D94+D132+D57+D139+D119+D44</f>
        <v>18879.399999999998</v>
      </c>
      <c r="E159" s="6">
        <f>D159/D155*100</f>
        <v>3.338867635157695</v>
      </c>
      <c r="F159" s="6">
        <f t="shared" si="18"/>
        <v>71.03661060315308</v>
      </c>
      <c r="G159" s="6">
        <f t="shared" si="16"/>
        <v>20.991058503316644</v>
      </c>
      <c r="H159" s="48">
        <f>B159-D159</f>
        <v>7697.600000000006</v>
      </c>
      <c r="I159" s="58">
        <f t="shared" si="17"/>
        <v>71060.80000000002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36.599999999999994</v>
      </c>
      <c r="E160" s="6">
        <f>D160/D155*100</f>
        <v>0.006472798682520188</v>
      </c>
      <c r="F160" s="6">
        <f t="shared" si="18"/>
        <v>69.58174904942965</v>
      </c>
      <c r="G160" s="6">
        <f t="shared" si="16"/>
        <v>29.78030919446704</v>
      </c>
      <c r="H160" s="48">
        <f t="shared" si="19"/>
        <v>16.000000000000007</v>
      </c>
      <c r="I160" s="58">
        <f t="shared" si="17"/>
        <v>86.30000000000001</v>
      </c>
    </row>
    <row r="161" spans="1:9" ht="19.5" thickBot="1">
      <c r="A161" s="80" t="s">
        <v>25</v>
      </c>
      <c r="B161" s="60">
        <f>B155-B156-B157-B158-B159-B160</f>
        <v>363879</v>
      </c>
      <c r="C161" s="60">
        <f>C155-C156-C157-C158-C159-C160</f>
        <v>1252083.8900000004</v>
      </c>
      <c r="D161" s="60">
        <f>D155-D156-D157-D158-D159-D160</f>
        <v>256084.50000000012</v>
      </c>
      <c r="E161" s="28">
        <f>D161/D155*100</f>
        <v>45.28916432278257</v>
      </c>
      <c r="F161" s="28">
        <f t="shared" si="18"/>
        <v>70.37627892788541</v>
      </c>
      <c r="G161" s="28">
        <f t="shared" si="16"/>
        <v>20.452663119880892</v>
      </c>
      <c r="H161" s="81">
        <f t="shared" si="19"/>
        <v>107794.49999999988</v>
      </c>
      <c r="I161" s="81">
        <f t="shared" si="17"/>
        <v>995999.3900000002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565443.2000000001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565443.2000000001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2019-04-08T11:39:52Z</dcterms:modified>
  <cp:category/>
  <cp:version/>
  <cp:contentType/>
  <cp:contentStatus/>
</cp:coreProperties>
</file>